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3571" yWindow="65116" windowWidth="1845" windowHeight="11640" activeTab="0"/>
  </bookViews>
  <sheets>
    <sheet name="WBWorksheet" sheetId="1" r:id="rId1"/>
  </sheets>
  <definedNames>
    <definedName name="_xlnm.Print_Area" localSheetId="0">'WBWorksheet'!$A$1:$K$27</definedName>
    <definedName name="Z_19898B3C_F880_11DE_A5CE_0026BB674B30_.wvu.Cols" localSheetId="0" hidden="1">'WBWorksheet'!$G:$J</definedName>
    <definedName name="Z_19898B3C_F880_11DE_A5CE_0026BB674B30_.wvu.PrintArea" localSheetId="0" hidden="1">'WBWorksheet'!$A$1:$L$34</definedName>
  </definedNames>
  <calcPr fullCalcOnLoad="1"/>
</workbook>
</file>

<file path=xl/sharedStrings.xml><?xml version="1.0" encoding="utf-8"?>
<sst xmlns="http://schemas.openxmlformats.org/spreadsheetml/2006/main" count="42" uniqueCount="42">
  <si>
    <t>Qty</t>
  </si>
  <si>
    <t>Weight</t>
  </si>
  <si>
    <t>Arm</t>
  </si>
  <si>
    <t>Moment</t>
  </si>
  <si>
    <t>Basic Empty Weight</t>
  </si>
  <si>
    <t>Pilot</t>
  </si>
  <si>
    <t>Co-Pilot</t>
  </si>
  <si>
    <t>= CG, Wgt 1st point in envelope</t>
  </si>
  <si>
    <t>= CG, Wgt 2nd point in envelope</t>
  </si>
  <si>
    <t>= CG, Wgt 3rd point in envelope</t>
  </si>
  <si>
    <t>= CG, Wgt 4th point in envelope</t>
  </si>
  <si>
    <t>Weight and Balance Worksheet</t>
  </si>
  <si>
    <t>= Useful load</t>
  </si>
  <si>
    <t>= Maximum gross weight</t>
  </si>
  <si>
    <t>= Basic empty weight</t>
  </si>
  <si>
    <t>= Baggage maximum</t>
  </si>
  <si>
    <t>= CG, Wgt 5th point in envelope</t>
  </si>
  <si>
    <t>Aircraft Specifications</t>
  </si>
  <si>
    <t>Rear Passenger 1</t>
  </si>
  <si>
    <t>Rear Passenger 2</t>
  </si>
  <si>
    <t>Baggage Area 1 *</t>
  </si>
  <si>
    <t>= Fuel max gal</t>
  </si>
  <si>
    <t>Warnings:</t>
  </si>
  <si>
    <t>= Aircraft Moment</t>
  </si>
  <si>
    <t>Totals</t>
  </si>
  <si>
    <t>Fuel Allowance for taxi/runup</t>
  </si>
  <si>
    <t>* The maximum allowable weight in the baggage area is 200 lbs.</t>
  </si>
  <si>
    <t>Piper Arrow PA28RT-201</t>
  </si>
  <si>
    <t>Vne= 190</t>
  </si>
  <si>
    <t>Vno= 149</t>
  </si>
  <si>
    <t>Va= 121-96</t>
  </si>
  <si>
    <t>Vfe= 108</t>
  </si>
  <si>
    <t>Vle= 130</t>
  </si>
  <si>
    <t>Vlr= 109</t>
  </si>
  <si>
    <t>V speeds (units in KIAS)</t>
  </si>
  <si>
    <t>Vx= 78</t>
  </si>
  <si>
    <t>Vy= 90</t>
  </si>
  <si>
    <t>Best glide speed=79-72</t>
  </si>
  <si>
    <t>Rotate= 70</t>
  </si>
  <si>
    <t xml:space="preserve">Fuel  Gal. (72 Max) </t>
  </si>
  <si>
    <t>The pilot in command is responsible for</t>
  </si>
  <si>
    <t>determining the weight and balance information for flight planning.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</si>
</sst>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;[Red]0.0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32"/>
      <name val="Arial"/>
      <family val="2"/>
    </font>
    <font>
      <sz val="8"/>
      <color indexed="50"/>
      <name val="Arial"/>
      <family val="2"/>
    </font>
    <font>
      <sz val="8"/>
      <color indexed="20"/>
      <name val="Arial"/>
      <family val="2"/>
    </font>
    <font>
      <b/>
      <sz val="8"/>
      <color indexed="2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8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MS Sans Serif"/>
      <family val="0"/>
    </font>
    <font>
      <i/>
      <sz val="8"/>
      <color indexed="18"/>
      <name val="Arial"/>
      <family val="2"/>
    </font>
    <font>
      <i/>
      <sz val="10"/>
      <color indexed="18"/>
      <name val="MS Sans Serif"/>
      <family val="0"/>
    </font>
    <font>
      <sz val="8"/>
      <color indexed="58"/>
      <name val="Arial"/>
      <family val="2"/>
    </font>
    <font>
      <sz val="8"/>
      <color indexed="22"/>
      <name val="Arial"/>
      <family val="2"/>
    </font>
    <font>
      <sz val="10"/>
      <name val="Courier New"/>
      <family val="3"/>
    </font>
    <font>
      <sz val="8"/>
      <color indexed="10"/>
      <name val="Arial"/>
      <family val="2"/>
    </font>
    <font>
      <sz val="8"/>
      <color indexed="8"/>
      <name val="Arial"/>
      <family val="0"/>
    </font>
    <font>
      <i/>
      <sz val="8"/>
      <color indexed="32"/>
      <name val="Arial"/>
      <family val="0"/>
    </font>
    <font>
      <sz val="8.5"/>
      <color indexed="8"/>
      <name val="MS Sans Serif"/>
      <family val="0"/>
    </font>
    <font>
      <b/>
      <sz val="8.5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2" fontId="4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 quotePrefix="1">
      <alignment/>
      <protection/>
    </xf>
    <xf numFmtId="0" fontId="4" fillId="2" borderId="4" xfId="0" applyFont="1" applyFill="1" applyBorder="1" applyAlignment="1" applyProtection="1">
      <alignment/>
      <protection/>
    </xf>
    <xf numFmtId="0" fontId="4" fillId="2" borderId="5" xfId="0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/>
      <protection/>
    </xf>
    <xf numFmtId="164" fontId="4" fillId="2" borderId="8" xfId="0" applyNumberFormat="1" applyFont="1" applyFill="1" applyBorder="1" applyAlignment="1" applyProtection="1">
      <alignment/>
      <protection/>
    </xf>
    <xf numFmtId="0" fontId="4" fillId="2" borderId="9" xfId="0" applyFont="1" applyFill="1" applyBorder="1" applyAlignment="1" applyProtection="1">
      <alignment horizontal="left"/>
      <protection/>
    </xf>
    <xf numFmtId="0" fontId="22" fillId="2" borderId="9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2" fontId="4" fillId="2" borderId="2" xfId="0" applyNumberFormat="1" applyFont="1" applyFill="1" applyBorder="1" applyAlignment="1" applyProtection="1">
      <alignment/>
      <protection/>
    </xf>
    <xf numFmtId="2" fontId="4" fillId="2" borderId="10" xfId="0" applyNumberFormat="1" applyFont="1" applyFill="1" applyBorder="1" applyAlignment="1" applyProtection="1">
      <alignment/>
      <protection/>
    </xf>
    <xf numFmtId="0" fontId="7" fillId="2" borderId="8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/>
      <protection/>
    </xf>
    <xf numFmtId="2" fontId="4" fillId="2" borderId="0" xfId="0" applyNumberFormat="1" applyFont="1" applyFill="1" applyBorder="1" applyAlignment="1" applyProtection="1">
      <alignment/>
      <protection/>
    </xf>
    <xf numFmtId="2" fontId="4" fillId="2" borderId="11" xfId="0" applyNumberFormat="1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/>
      <protection/>
    </xf>
    <xf numFmtId="0" fontId="11" fillId="2" borderId="1" xfId="0" applyFont="1" applyFill="1" applyBorder="1" applyAlignment="1" applyProtection="1">
      <alignment/>
      <protection/>
    </xf>
    <xf numFmtId="0" fontId="11" fillId="2" borderId="12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/>
    </xf>
    <xf numFmtId="0" fontId="4" fillId="2" borderId="13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170" fontId="4" fillId="2" borderId="11" xfId="0" applyNumberFormat="1" applyFont="1" applyFill="1" applyBorder="1" applyAlignment="1" applyProtection="1">
      <alignment/>
      <protection/>
    </xf>
    <xf numFmtId="0" fontId="4" fillId="2" borderId="14" xfId="0" applyFont="1" applyFill="1" applyBorder="1" applyAlignment="1" applyProtection="1">
      <alignment/>
      <protection/>
    </xf>
    <xf numFmtId="0" fontId="6" fillId="2" borderId="14" xfId="0" applyFont="1" applyFill="1" applyBorder="1" applyAlignment="1" applyProtection="1">
      <alignment horizontal="right"/>
      <protection/>
    </xf>
    <xf numFmtId="164" fontId="4" fillId="2" borderId="14" xfId="0" applyNumberFormat="1" applyFont="1" applyFill="1" applyBorder="1" applyAlignment="1" applyProtection="1">
      <alignment/>
      <protection/>
    </xf>
    <xf numFmtId="3" fontId="4" fillId="2" borderId="14" xfId="0" applyNumberFormat="1" applyFont="1" applyFill="1" applyBorder="1" applyAlignment="1" applyProtection="1">
      <alignment/>
      <protection/>
    </xf>
    <xf numFmtId="0" fontId="8" fillId="2" borderId="14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 locked="0"/>
    </xf>
    <xf numFmtId="164" fontId="8" fillId="2" borderId="14" xfId="0" applyNumberFormat="1" applyFont="1" applyFill="1" applyBorder="1" applyAlignment="1" applyProtection="1">
      <alignment/>
      <protection/>
    </xf>
    <xf numFmtId="3" fontId="8" fillId="2" borderId="14" xfId="0" applyNumberFormat="1" applyFont="1" applyFill="1" applyBorder="1" applyAlignment="1" applyProtection="1">
      <alignment/>
      <protection/>
    </xf>
    <xf numFmtId="0" fontId="19" fillId="2" borderId="14" xfId="0" applyFont="1" applyFill="1" applyBorder="1" applyAlignment="1" applyProtection="1">
      <alignment/>
      <protection/>
    </xf>
    <xf numFmtId="0" fontId="19" fillId="0" borderId="14" xfId="0" applyFont="1" applyFill="1" applyBorder="1" applyAlignment="1" applyProtection="1">
      <alignment/>
      <protection locked="0"/>
    </xf>
    <xf numFmtId="164" fontId="19" fillId="2" borderId="14" xfId="0" applyNumberFormat="1" applyFont="1" applyFill="1" applyBorder="1" applyAlignment="1" applyProtection="1">
      <alignment/>
      <protection/>
    </xf>
    <xf numFmtId="3" fontId="19" fillId="2" borderId="14" xfId="0" applyNumberFormat="1" applyFont="1" applyFill="1" applyBorder="1" applyAlignment="1" applyProtection="1">
      <alignment/>
      <protection/>
    </xf>
    <xf numFmtId="0" fontId="10" fillId="2" borderId="14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 locked="0"/>
    </xf>
    <xf numFmtId="164" fontId="10" fillId="2" borderId="14" xfId="0" applyNumberFormat="1" applyFont="1" applyFill="1" applyBorder="1" applyAlignment="1" applyProtection="1">
      <alignment/>
      <protection/>
    </xf>
    <xf numFmtId="3" fontId="10" fillId="2" borderId="14" xfId="0" applyNumberFormat="1" applyFont="1" applyFill="1" applyBorder="1" applyAlignment="1" applyProtection="1">
      <alignment/>
      <protection/>
    </xf>
    <xf numFmtId="0" fontId="9" fillId="2" borderId="1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 locked="0"/>
    </xf>
    <xf numFmtId="164" fontId="9" fillId="2" borderId="14" xfId="0" applyNumberFormat="1" applyFont="1" applyFill="1" applyBorder="1" applyAlignment="1" applyProtection="1">
      <alignment/>
      <protection/>
    </xf>
    <xf numFmtId="3" fontId="9" fillId="2" borderId="14" xfId="0" applyNumberFormat="1" applyFont="1" applyFill="1" applyBorder="1" applyAlignment="1" applyProtection="1">
      <alignment/>
      <protection/>
    </xf>
    <xf numFmtId="0" fontId="9" fillId="2" borderId="14" xfId="0" applyFont="1" applyFill="1" applyBorder="1" applyAlignment="1" applyProtection="1">
      <alignment/>
      <protection locked="0"/>
    </xf>
    <xf numFmtId="0" fontId="4" fillId="2" borderId="14" xfId="0" applyFont="1" applyFill="1" applyBorder="1" applyAlignment="1" applyProtection="1">
      <alignment horizontal="left"/>
      <protection/>
    </xf>
    <xf numFmtId="0" fontId="6" fillId="2" borderId="15" xfId="0" applyFont="1" applyFill="1" applyBorder="1" applyAlignment="1" applyProtection="1">
      <alignment horizontal="left"/>
      <protection/>
    </xf>
    <xf numFmtId="0" fontId="0" fillId="2" borderId="16" xfId="0" applyFill="1" applyBorder="1" applyAlignment="1" applyProtection="1">
      <alignment horizontal="left"/>
      <protection/>
    </xf>
    <xf numFmtId="0" fontId="4" fillId="2" borderId="16" xfId="0" applyFont="1" applyFill="1" applyBorder="1" applyAlignment="1" applyProtection="1">
      <alignment/>
      <protection/>
    </xf>
    <xf numFmtId="0" fontId="11" fillId="2" borderId="17" xfId="0" applyFont="1" applyFill="1" applyBorder="1" applyAlignment="1" applyProtection="1">
      <alignment/>
      <protection/>
    </xf>
    <xf numFmtId="0" fontId="4" fillId="2" borderId="10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 horizontal="left"/>
      <protection/>
    </xf>
    <xf numFmtId="0" fontId="4" fillId="2" borderId="12" xfId="0" applyFont="1" applyFill="1" applyBorder="1" applyAlignment="1" applyProtection="1">
      <alignment/>
      <protection/>
    </xf>
    <xf numFmtId="0" fontId="4" fillId="2" borderId="18" xfId="0" applyFont="1" applyFill="1" applyBorder="1" applyAlignment="1" applyProtection="1">
      <alignment/>
      <protection/>
    </xf>
    <xf numFmtId="0" fontId="14" fillId="2" borderId="19" xfId="0" applyFont="1" applyFill="1" applyBorder="1" applyAlignment="1" applyProtection="1">
      <alignment horizontal="left"/>
      <protection/>
    </xf>
    <xf numFmtId="0" fontId="14" fillId="2" borderId="19" xfId="0" applyFont="1" applyFill="1" applyBorder="1" applyAlignment="1" applyProtection="1">
      <alignment horizontal="center"/>
      <protection/>
    </xf>
    <xf numFmtId="0" fontId="17" fillId="2" borderId="19" xfId="0" applyFont="1" applyFill="1" applyBorder="1" applyAlignment="1" applyProtection="1">
      <alignment horizontal="left"/>
      <protection/>
    </xf>
    <xf numFmtId="0" fontId="18" fillId="2" borderId="19" xfId="0" applyFont="1" applyFill="1" applyBorder="1" applyAlignment="1" applyProtection="1">
      <alignment horizontal="left"/>
      <protection/>
    </xf>
    <xf numFmtId="0" fontId="18" fillId="2" borderId="20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 horizontal="center"/>
      <protection/>
    </xf>
    <xf numFmtId="0" fontId="17" fillId="2" borderId="0" xfId="0" applyFont="1" applyFill="1" applyBorder="1" applyAlignment="1">
      <alignment/>
    </xf>
    <xf numFmtId="0" fontId="18" fillId="2" borderId="0" xfId="0" applyFont="1" applyFill="1" applyBorder="1" applyAlignment="1" applyProtection="1">
      <alignment horizontal="left"/>
      <protection/>
    </xf>
    <xf numFmtId="0" fontId="18" fillId="2" borderId="6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 quotePrefix="1">
      <alignment/>
      <protection/>
    </xf>
    <xf numFmtId="1" fontId="4" fillId="2" borderId="0" xfId="0" applyNumberFormat="1" applyFont="1" applyFill="1" applyBorder="1" applyAlignment="1" applyProtection="1">
      <alignment/>
      <protection/>
    </xf>
    <xf numFmtId="1" fontId="23" fillId="2" borderId="0" xfId="0" applyNumberFormat="1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 quotePrefix="1">
      <alignment wrapText="1"/>
      <protection/>
    </xf>
    <xf numFmtId="164" fontId="23" fillId="2" borderId="0" xfId="0" applyNumberFormat="1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 horizontal="right" vertical="center"/>
      <protection/>
    </xf>
    <xf numFmtId="0" fontId="24" fillId="2" borderId="5" xfId="0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/>
      <protection/>
    </xf>
    <xf numFmtId="1" fontId="0" fillId="2" borderId="13" xfId="0" applyNumberFormat="1" applyFont="1" applyFill="1" applyBorder="1" applyAlignment="1" applyProtection="1">
      <alignment/>
      <protection/>
    </xf>
    <xf numFmtId="0" fontId="23" fillId="2" borderId="13" xfId="0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"/>
          <c:w val="0.87875"/>
          <c:h val="0.97475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WBWorksheet!$G$11:$G$15</c:f>
            </c:numRef>
          </c:xVal>
          <c:yVal>
            <c:numRef>
              <c:f>WBWorksheet!$H$11:$H$15</c:f>
            </c:numRef>
          </c:yVal>
          <c:smooth val="0"/>
        </c:ser>
        <c:ser>
          <c:idx val="2"/>
          <c:order val="1"/>
          <c:tx>
            <c:v>Basic Empty Weight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WBWorksheet!$E$5</c:f>
              <c:numCache/>
            </c:numRef>
          </c:xVal>
          <c:yVal>
            <c:numRef>
              <c:f>WBWorksheet!$D$5</c:f>
              <c:numCache/>
            </c:numRef>
          </c:yVal>
          <c:smooth val="0"/>
        </c:ser>
        <c:ser>
          <c:idx val="1"/>
          <c:order val="2"/>
          <c:tx>
            <c:v>Pilot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WBWorksheet!$H$16:$H$18</c:f>
            </c:numRef>
          </c:xVal>
          <c:yVal>
            <c:numRef>
              <c:f>WBWorksheet!$G$16:$G$18</c:f>
            </c:numRef>
          </c:yVal>
          <c:smooth val="0"/>
        </c:ser>
        <c:ser>
          <c:idx val="3"/>
          <c:order val="3"/>
          <c:tx>
            <c:v>Passengers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WBWorksheet!$H$18:$H$20</c:f>
            </c:numRef>
          </c:xVal>
          <c:yVal>
            <c:numRef>
              <c:f>WBWorksheet!$G$18:$G$20</c:f>
            </c:numRef>
          </c:yVal>
          <c:smooth val="0"/>
        </c:ser>
        <c:ser>
          <c:idx val="4"/>
          <c:order val="4"/>
          <c:tx>
            <c:v>Baggage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WBWorksheet!$H$20:$H$21</c:f>
            </c:numRef>
          </c:xVal>
          <c:yVal>
            <c:numRef>
              <c:f>WBWorksheet!$G$20:$G$21</c:f>
            </c:numRef>
          </c:yVal>
          <c:smooth val="0"/>
        </c:ser>
        <c:ser>
          <c:idx val="5"/>
          <c:order val="5"/>
          <c:tx>
            <c:v>Fuel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WBWorksheet!$H$21:$H$22</c:f>
            </c:numRef>
          </c:xVal>
          <c:yVal>
            <c:numRef>
              <c:f>WBWorksheet!$G$21:$G$22</c:f>
            </c:numRef>
          </c:yVal>
          <c:smooth val="0"/>
        </c:ser>
        <c:axId val="17912124"/>
        <c:axId val="26991389"/>
      </c:scatterChart>
      <c:valAx>
        <c:axId val="17912124"/>
        <c:scaling>
          <c:orientation val="minMax"/>
          <c:max val="94"/>
          <c:min val="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C.G. Location (Inches Aft Datum)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6991389"/>
        <c:crossesAt val="1000"/>
        <c:crossBetween val="midCat"/>
        <c:dispUnits/>
        <c:majorUnit val="1"/>
        <c:minorUnit val="1"/>
      </c:valAx>
      <c:valAx>
        <c:axId val="26991389"/>
        <c:scaling>
          <c:orientation val="minMax"/>
          <c:max val="2800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Aircraft Weight (lbs)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7912124"/>
        <c:crossesAt val="30"/>
        <c:crossBetween val="midCat"/>
        <c:dispUnits/>
        <c:majorUnit val="100"/>
        <c:minorUnit val="5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0</xdr:col>
      <xdr:colOff>3267075</xdr:colOff>
      <xdr:row>18</xdr:row>
      <xdr:rowOff>114300</xdr:rowOff>
    </xdr:to>
    <xdr:graphicFrame>
      <xdr:nvGraphicFramePr>
        <xdr:cNvPr id="1" name="Chart 3"/>
        <xdr:cNvGraphicFramePr/>
      </xdr:nvGraphicFramePr>
      <xdr:xfrm>
        <a:off x="47625" y="38100"/>
        <a:ext cx="32194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showOutlineSymbols="0" zoomScale="133" zoomScaleNormal="133" workbookViewId="0" topLeftCell="A1">
      <selection activeCell="C6" sqref="C6"/>
    </sheetView>
  </sheetViews>
  <sheetFormatPr defaultColWidth="9.140625" defaultRowHeight="12.75" customHeight="1"/>
  <cols>
    <col min="1" max="1" width="49.7109375" style="1" customWidth="1"/>
    <col min="2" max="2" width="18.7109375" style="1" customWidth="1"/>
    <col min="3" max="3" width="5.7109375" style="1" customWidth="1"/>
    <col min="4" max="4" width="6.28125" style="1" customWidth="1"/>
    <col min="5" max="5" width="5.8515625" style="1" customWidth="1"/>
    <col min="6" max="6" width="13.140625" style="1" customWidth="1"/>
    <col min="7" max="7" width="16.28125" style="1" hidden="1" customWidth="1"/>
    <col min="8" max="8" width="0.13671875" style="1" hidden="1" customWidth="1"/>
    <col min="9" max="9" width="21.421875" style="1" hidden="1" customWidth="1"/>
    <col min="10" max="10" width="17.00390625" style="1" hidden="1" customWidth="1"/>
    <col min="11" max="11" width="8.421875" style="1" customWidth="1"/>
    <col min="12" max="12" width="5.421875" style="1" customWidth="1"/>
    <col min="13" max="13" width="5.28125" style="1" customWidth="1"/>
    <col min="14" max="16384" width="9.140625" style="1" customWidth="1"/>
  </cols>
  <sheetData>
    <row r="1" spans="1:12" ht="27" customHeight="1">
      <c r="A1" s="69"/>
      <c r="B1" s="70" t="s">
        <v>27</v>
      </c>
      <c r="C1" s="71"/>
      <c r="D1" s="71"/>
      <c r="E1" s="71"/>
      <c r="F1" s="72"/>
      <c r="G1" s="73"/>
      <c r="H1" s="73"/>
      <c r="I1" s="73"/>
      <c r="J1" s="73"/>
      <c r="K1" s="74"/>
      <c r="L1" s="14"/>
    </row>
    <row r="2" spans="1:12" ht="12.75" customHeight="1">
      <c r="A2" s="12"/>
      <c r="B2" s="75" t="s">
        <v>11</v>
      </c>
      <c r="C2" s="76"/>
      <c r="D2" s="76"/>
      <c r="E2" s="76"/>
      <c r="F2" s="77"/>
      <c r="G2" s="78"/>
      <c r="H2" s="78"/>
      <c r="I2" s="78"/>
      <c r="J2" s="78"/>
      <c r="K2" s="79"/>
      <c r="L2" s="14"/>
    </row>
    <row r="3" spans="1:12" ht="12.75" customHeight="1">
      <c r="A3" s="12"/>
      <c r="B3" s="80"/>
      <c r="C3" s="80"/>
      <c r="D3" s="29"/>
      <c r="E3" s="80"/>
      <c r="F3" s="77"/>
      <c r="G3" s="29"/>
      <c r="H3" s="29"/>
      <c r="I3" s="29"/>
      <c r="J3" s="29"/>
      <c r="K3" s="13"/>
      <c r="L3" s="7"/>
    </row>
    <row r="4" spans="1:12" ht="12.75" customHeight="1">
      <c r="A4" s="12"/>
      <c r="B4" s="40"/>
      <c r="C4" s="41" t="s">
        <v>0</v>
      </c>
      <c r="D4" s="41" t="s">
        <v>1</v>
      </c>
      <c r="E4" s="41" t="s">
        <v>2</v>
      </c>
      <c r="F4" s="41" t="s">
        <v>3</v>
      </c>
      <c r="G4" s="81" t="s">
        <v>17</v>
      </c>
      <c r="H4" s="81"/>
      <c r="I4" s="29"/>
      <c r="J4" s="29"/>
      <c r="K4" s="13"/>
      <c r="L4" s="7"/>
    </row>
    <row r="5" spans="1:12" ht="12.75" customHeight="1">
      <c r="A5" s="12"/>
      <c r="B5" s="40" t="s">
        <v>4</v>
      </c>
      <c r="C5" s="42">
        <f>G6</f>
        <v>1784.9</v>
      </c>
      <c r="D5" s="42">
        <f aca="true" t="shared" si="0" ref="D5:D10">C5</f>
        <v>1784.9</v>
      </c>
      <c r="E5" s="42">
        <f>F5/D5</f>
        <v>88.1</v>
      </c>
      <c r="F5" s="43">
        <f>G7</f>
        <v>157249.69</v>
      </c>
      <c r="G5" s="82">
        <v>2750</v>
      </c>
      <c r="H5" s="83" t="s">
        <v>13</v>
      </c>
      <c r="I5" s="29"/>
      <c r="J5" s="29"/>
      <c r="K5" s="13"/>
      <c r="L5" s="7"/>
    </row>
    <row r="6" spans="1:12" ht="12.75" customHeight="1">
      <c r="A6" s="12"/>
      <c r="B6" s="44" t="s">
        <v>5</v>
      </c>
      <c r="C6" s="45">
        <v>0</v>
      </c>
      <c r="D6" s="44">
        <f t="shared" si="0"/>
        <v>0</v>
      </c>
      <c r="E6" s="46">
        <v>80.5</v>
      </c>
      <c r="F6" s="47">
        <f aca="true" t="shared" si="1" ref="F6:F12">D6*E6</f>
        <v>0</v>
      </c>
      <c r="G6" s="82">
        <v>1784.9</v>
      </c>
      <c r="H6" s="83" t="s">
        <v>14</v>
      </c>
      <c r="I6" s="29"/>
      <c r="J6" s="29"/>
      <c r="K6" s="13"/>
      <c r="L6" s="9"/>
    </row>
    <row r="7" spans="1:12" ht="12.75" customHeight="1">
      <c r="A7" s="12"/>
      <c r="B7" s="44" t="s">
        <v>6</v>
      </c>
      <c r="C7" s="45">
        <v>0</v>
      </c>
      <c r="D7" s="44">
        <f t="shared" si="0"/>
        <v>0</v>
      </c>
      <c r="E7" s="46">
        <v>80.5</v>
      </c>
      <c r="F7" s="47">
        <f t="shared" si="1"/>
        <v>0</v>
      </c>
      <c r="G7" s="22">
        <v>157249.69</v>
      </c>
      <c r="H7" s="83" t="s">
        <v>23</v>
      </c>
      <c r="I7" s="29"/>
      <c r="J7" s="29"/>
      <c r="K7" s="13"/>
      <c r="L7" s="9"/>
    </row>
    <row r="8" spans="1:12" ht="12.75" customHeight="1">
      <c r="A8" s="12"/>
      <c r="B8" s="48" t="s">
        <v>18</v>
      </c>
      <c r="C8" s="49">
        <v>0</v>
      </c>
      <c r="D8" s="48">
        <f t="shared" si="0"/>
        <v>0</v>
      </c>
      <c r="E8" s="50">
        <v>118.1</v>
      </c>
      <c r="F8" s="51">
        <f t="shared" si="1"/>
        <v>0</v>
      </c>
      <c r="G8" s="82">
        <f>G5-G6</f>
        <v>965.0999999999999</v>
      </c>
      <c r="H8" s="83" t="s">
        <v>12</v>
      </c>
      <c r="I8" s="29"/>
      <c r="J8" s="29"/>
      <c r="K8" s="13"/>
      <c r="L8" s="9"/>
    </row>
    <row r="9" spans="1:12" ht="12.75" customHeight="1">
      <c r="A9" s="12"/>
      <c r="B9" s="48" t="s">
        <v>19</v>
      </c>
      <c r="C9" s="49">
        <v>0</v>
      </c>
      <c r="D9" s="48">
        <f t="shared" si="0"/>
        <v>0</v>
      </c>
      <c r="E9" s="50">
        <v>118.1</v>
      </c>
      <c r="F9" s="51">
        <f t="shared" si="1"/>
        <v>0</v>
      </c>
      <c r="G9" s="84">
        <v>200</v>
      </c>
      <c r="H9" s="83" t="s">
        <v>15</v>
      </c>
      <c r="I9" s="29"/>
      <c r="J9" s="29"/>
      <c r="K9" s="13"/>
      <c r="L9" s="9"/>
    </row>
    <row r="10" spans="1:12" ht="12.75" customHeight="1">
      <c r="A10" s="12"/>
      <c r="B10" s="52" t="s">
        <v>20</v>
      </c>
      <c r="C10" s="53">
        <v>0</v>
      </c>
      <c r="D10" s="52">
        <f t="shared" si="0"/>
        <v>0</v>
      </c>
      <c r="E10" s="54">
        <v>142.8</v>
      </c>
      <c r="F10" s="55">
        <f t="shared" si="1"/>
        <v>0</v>
      </c>
      <c r="G10" s="84">
        <v>72</v>
      </c>
      <c r="H10" s="83" t="s">
        <v>21</v>
      </c>
      <c r="I10" s="29"/>
      <c r="J10" s="29"/>
      <c r="K10" s="13"/>
      <c r="L10" s="9"/>
    </row>
    <row r="11" spans="1:12" ht="12.75" customHeight="1">
      <c r="A11" s="12"/>
      <c r="B11" s="56" t="s">
        <v>39</v>
      </c>
      <c r="C11" s="57">
        <v>0</v>
      </c>
      <c r="D11" s="56">
        <f>C11*6</f>
        <v>0</v>
      </c>
      <c r="E11" s="58">
        <v>95</v>
      </c>
      <c r="F11" s="59">
        <f t="shared" si="1"/>
        <v>0</v>
      </c>
      <c r="G11" s="85">
        <v>85</v>
      </c>
      <c r="H11" s="86">
        <v>1400</v>
      </c>
      <c r="I11" s="87" t="s">
        <v>7</v>
      </c>
      <c r="J11" s="86"/>
      <c r="K11" s="13"/>
      <c r="L11" s="9"/>
    </row>
    <row r="12" spans="1:12" ht="12.75" customHeight="1">
      <c r="A12" s="12"/>
      <c r="B12" s="56" t="s">
        <v>25</v>
      </c>
      <c r="C12" s="60">
        <v>2</v>
      </c>
      <c r="D12" s="56">
        <v>-6</v>
      </c>
      <c r="E12" s="58">
        <v>95</v>
      </c>
      <c r="F12" s="59">
        <f t="shared" si="1"/>
        <v>-570</v>
      </c>
      <c r="G12" s="85">
        <v>85</v>
      </c>
      <c r="H12" s="86">
        <v>2400</v>
      </c>
      <c r="I12" s="87" t="s">
        <v>8</v>
      </c>
      <c r="J12" s="86"/>
      <c r="K12" s="13"/>
      <c r="L12" s="9"/>
    </row>
    <row r="13" spans="1:12" ht="12.75" customHeight="1">
      <c r="A13" s="12"/>
      <c r="B13" s="61" t="s">
        <v>24</v>
      </c>
      <c r="C13" s="61"/>
      <c r="D13" s="42">
        <f>SUM(D5:D12)</f>
        <v>1778.9</v>
      </c>
      <c r="E13" s="42">
        <f>F13/D13</f>
        <v>88.0767271909607</v>
      </c>
      <c r="F13" s="43">
        <f>SUM(F5:F12)</f>
        <v>156679.69</v>
      </c>
      <c r="G13" s="85">
        <v>90</v>
      </c>
      <c r="H13" s="86">
        <v>2750</v>
      </c>
      <c r="I13" s="87" t="s">
        <v>9</v>
      </c>
      <c r="J13" s="86"/>
      <c r="K13" s="13"/>
      <c r="L13" s="7"/>
    </row>
    <row r="14" spans="1:12" ht="12.75" customHeight="1">
      <c r="A14" s="12"/>
      <c r="B14" s="38" t="str">
        <f>IF(D13&gt;G5,"Overweight by:","Underweight by:")</f>
        <v>Underweight by:</v>
      </c>
      <c r="C14" s="39">
        <f>G5-D13</f>
        <v>971.0999999999999</v>
      </c>
      <c r="D14" s="29"/>
      <c r="E14" s="29"/>
      <c r="F14" s="29"/>
      <c r="G14" s="85">
        <v>93</v>
      </c>
      <c r="H14" s="86">
        <v>2750</v>
      </c>
      <c r="I14" s="87" t="s">
        <v>10</v>
      </c>
      <c r="J14" s="86"/>
      <c r="K14" s="13"/>
      <c r="L14" s="7"/>
    </row>
    <row r="15" spans="1:12" ht="12.75" customHeight="1">
      <c r="A15" s="12"/>
      <c r="B15" s="24" t="s">
        <v>22</v>
      </c>
      <c r="C15" s="25"/>
      <c r="D15" s="25"/>
      <c r="E15" s="26"/>
      <c r="F15" s="27"/>
      <c r="G15" s="85">
        <v>93</v>
      </c>
      <c r="H15" s="86">
        <v>1400</v>
      </c>
      <c r="I15" s="87" t="s">
        <v>16</v>
      </c>
      <c r="J15" s="86"/>
      <c r="K15" s="13"/>
      <c r="L15" s="7"/>
    </row>
    <row r="16" spans="1:12" ht="12.75" customHeight="1">
      <c r="A16" s="12"/>
      <c r="B16" s="28">
        <f>IF(D13&gt;G5,"Warning: Maximum Gross Weight Exceeded","")</f>
      </c>
      <c r="C16" s="29"/>
      <c r="D16" s="29"/>
      <c r="E16" s="29"/>
      <c r="F16" s="30"/>
      <c r="G16" s="88">
        <f>D5</f>
        <v>1784.9</v>
      </c>
      <c r="H16" s="88">
        <f>I16/G16</f>
        <v>88.1</v>
      </c>
      <c r="I16" s="88">
        <f>F5</f>
        <v>157249.69</v>
      </c>
      <c r="J16" s="86"/>
      <c r="K16" s="13"/>
      <c r="L16" s="7"/>
    </row>
    <row r="17" spans="1:12" ht="12.75" customHeight="1">
      <c r="A17" s="12"/>
      <c r="B17" s="28">
        <f>IF(((C10)&gt;G9),"Warning: Too Much Baggage","")</f>
      </c>
      <c r="C17" s="29"/>
      <c r="D17" s="29"/>
      <c r="E17" s="31"/>
      <c r="F17" s="32"/>
      <c r="G17" s="88">
        <f aca="true" t="shared" si="2" ref="G17:G22">D6+G16</f>
        <v>1784.9</v>
      </c>
      <c r="H17" s="88">
        <f aca="true" t="shared" si="3" ref="H17:H22">I17/G17</f>
        <v>88.1</v>
      </c>
      <c r="I17" s="88">
        <f aca="true" t="shared" si="4" ref="I17:I22">F6+I16</f>
        <v>157249.69</v>
      </c>
      <c r="J17" s="86"/>
      <c r="K17" s="13"/>
      <c r="L17" s="7"/>
    </row>
    <row r="18" spans="1:12" ht="12.75" customHeight="1">
      <c r="A18" s="12"/>
      <c r="B18" s="28">
        <f>IF(MAX(E13)&gt;G15,"Warning: C.G. Too Far Aft","")&amp;IF(OR(F21,F22,F23),"Warning: C.G. Too Far Forward","")</f>
      </c>
      <c r="C18" s="29"/>
      <c r="D18" s="29"/>
      <c r="E18" s="31"/>
      <c r="F18" s="32"/>
      <c r="G18" s="88">
        <f t="shared" si="2"/>
        <v>1784.9</v>
      </c>
      <c r="H18" s="88">
        <f t="shared" si="3"/>
        <v>88.1</v>
      </c>
      <c r="I18" s="88">
        <f t="shared" si="4"/>
        <v>157249.69</v>
      </c>
      <c r="J18" s="86"/>
      <c r="K18" s="13"/>
      <c r="L18" s="7"/>
    </row>
    <row r="19" spans="1:12" ht="12.75" customHeight="1">
      <c r="A19" s="12"/>
      <c r="B19" s="33" t="str">
        <f>IF(C11&gt;G10,"Error: Too Much Fuel","")&amp;IF(C11&lt;F24,"Warning: Low Fuel","")</f>
        <v>Warning: Low Fuel</v>
      </c>
      <c r="C19" s="2"/>
      <c r="D19" s="34"/>
      <c r="E19" s="34"/>
      <c r="F19" s="35"/>
      <c r="G19" s="88">
        <f t="shared" si="2"/>
        <v>1784.9</v>
      </c>
      <c r="H19" s="88">
        <f t="shared" si="3"/>
        <v>88.1</v>
      </c>
      <c r="I19" s="88">
        <f t="shared" si="4"/>
        <v>157249.69</v>
      </c>
      <c r="J19" s="86"/>
      <c r="K19" s="13"/>
      <c r="L19" s="7"/>
    </row>
    <row r="20" spans="1:12" ht="12.75" customHeight="1">
      <c r="A20" s="12"/>
      <c r="B20" s="89" t="s">
        <v>26</v>
      </c>
      <c r="C20" s="89"/>
      <c r="D20" s="90"/>
      <c r="E20" s="90"/>
      <c r="F20" s="90"/>
      <c r="G20" s="88">
        <f t="shared" si="2"/>
        <v>1784.9</v>
      </c>
      <c r="H20" s="88">
        <f t="shared" si="3"/>
        <v>88.1</v>
      </c>
      <c r="I20" s="88">
        <f t="shared" si="4"/>
        <v>157249.69</v>
      </c>
      <c r="J20" s="86"/>
      <c r="K20" s="13"/>
      <c r="L20" s="7"/>
    </row>
    <row r="21" spans="1:12" ht="12.75" customHeight="1">
      <c r="A21" s="12"/>
      <c r="B21" s="62" t="s">
        <v>34</v>
      </c>
      <c r="C21" s="63"/>
      <c r="D21" s="64"/>
      <c r="E21" s="65"/>
      <c r="F21" s="91" t="b">
        <f>E13&lt;G12</f>
        <v>0</v>
      </c>
      <c r="G21" s="88">
        <f t="shared" si="2"/>
        <v>1784.9</v>
      </c>
      <c r="H21" s="88">
        <f t="shared" si="3"/>
        <v>88.1</v>
      </c>
      <c r="I21" s="88">
        <f t="shared" si="4"/>
        <v>157249.69</v>
      </c>
      <c r="J21" s="86"/>
      <c r="K21" s="13"/>
      <c r="L21" s="7"/>
    </row>
    <row r="22" spans="1:11" ht="12.75" customHeight="1">
      <c r="A22" s="12"/>
      <c r="B22" s="23" t="s">
        <v>28</v>
      </c>
      <c r="C22" s="3" t="s">
        <v>29</v>
      </c>
      <c r="D22" s="25"/>
      <c r="E22" s="66"/>
      <c r="F22" s="91" t="b">
        <f>OR(AND(D13&lt;H13,D13&gt;(H12+(H13-H12)*(E13-G12)/(G13-G12))))</f>
        <v>0</v>
      </c>
      <c r="G22" s="88">
        <f t="shared" si="2"/>
        <v>1784.9</v>
      </c>
      <c r="H22" s="88">
        <f t="shared" si="3"/>
        <v>88.1</v>
      </c>
      <c r="I22" s="88">
        <f t="shared" si="4"/>
        <v>157249.69</v>
      </c>
      <c r="J22" s="86"/>
      <c r="K22" s="13"/>
    </row>
    <row r="23" spans="1:11" ht="12.75" customHeight="1">
      <c r="A23" s="92" t="s">
        <v>40</v>
      </c>
      <c r="B23" s="67" t="s">
        <v>30</v>
      </c>
      <c r="C23" s="36" t="s">
        <v>31</v>
      </c>
      <c r="D23" s="29"/>
      <c r="E23" s="30"/>
      <c r="F23" s="91" t="b">
        <f>OR(AND(D13&lt;H14,D13&gt;(H13+(H14-H13)*(E13-G13)/(G14-G13))))</f>
        <v>0</v>
      </c>
      <c r="G23" s="86"/>
      <c r="H23" s="86"/>
      <c r="I23" s="86"/>
      <c r="J23" s="86"/>
      <c r="K23" s="13"/>
    </row>
    <row r="24" spans="1:11" ht="12.75" customHeight="1">
      <c r="A24" s="92" t="s">
        <v>41</v>
      </c>
      <c r="B24" s="67" t="s">
        <v>32</v>
      </c>
      <c r="C24" s="36" t="s">
        <v>33</v>
      </c>
      <c r="D24" s="29"/>
      <c r="E24" s="30"/>
      <c r="F24" s="93">
        <v>4.2</v>
      </c>
      <c r="G24" s="86"/>
      <c r="H24" s="86"/>
      <c r="I24" s="86"/>
      <c r="J24" s="86"/>
      <c r="K24" s="13"/>
    </row>
    <row r="25" spans="1:11" ht="12.75" customHeight="1">
      <c r="A25" s="12"/>
      <c r="B25" s="67" t="s">
        <v>36</v>
      </c>
      <c r="C25" s="36" t="s">
        <v>35</v>
      </c>
      <c r="D25" s="29"/>
      <c r="E25" s="30"/>
      <c r="F25" s="29"/>
      <c r="G25" s="86"/>
      <c r="H25" s="86"/>
      <c r="I25" s="86"/>
      <c r="J25" s="86"/>
      <c r="K25" s="13"/>
    </row>
    <row r="26" spans="1:11" ht="12.75" customHeight="1">
      <c r="A26" s="12"/>
      <c r="B26" s="21" t="s">
        <v>38</v>
      </c>
      <c r="C26" s="2" t="s">
        <v>37</v>
      </c>
      <c r="D26" s="2"/>
      <c r="E26" s="68"/>
      <c r="F26" s="29"/>
      <c r="G26" s="86"/>
      <c r="H26" s="86"/>
      <c r="I26" s="86"/>
      <c r="J26" s="29"/>
      <c r="K26" s="13"/>
    </row>
    <row r="27" spans="1:11" ht="12.75" customHeight="1" thickBot="1">
      <c r="A27" s="11"/>
      <c r="B27" s="37"/>
      <c r="C27" s="37"/>
      <c r="D27" s="37"/>
      <c r="E27" s="37"/>
      <c r="F27" s="94"/>
      <c r="G27" s="95"/>
      <c r="H27" s="95"/>
      <c r="I27" s="95"/>
      <c r="J27" s="37"/>
      <c r="K27" s="6"/>
    </row>
    <row r="28" spans="2:11" ht="12.75" customHeight="1">
      <c r="B28" s="7"/>
      <c r="C28" s="7"/>
      <c r="D28" s="7"/>
      <c r="E28" s="7"/>
      <c r="F28" s="16"/>
      <c r="G28" s="7"/>
      <c r="H28" s="8"/>
      <c r="I28" s="10"/>
      <c r="J28" s="7"/>
      <c r="K28" s="7"/>
    </row>
    <row r="29" spans="1:11" ht="12.75" customHeight="1">
      <c r="A29" s="7"/>
      <c r="B29" s="7"/>
      <c r="C29" s="7"/>
      <c r="D29" s="7"/>
      <c r="E29" s="7"/>
      <c r="G29" s="4"/>
      <c r="H29" s="7"/>
      <c r="J29" s="7"/>
      <c r="K29" s="7"/>
    </row>
    <row r="30" spans="1:12" ht="12.75" customHeight="1">
      <c r="A30" s="7"/>
      <c r="B30" s="15"/>
      <c r="C30" s="15"/>
      <c r="D30" s="7"/>
      <c r="E30" s="17"/>
      <c r="G30" s="19"/>
      <c r="H30" s="7"/>
      <c r="J30" s="7"/>
      <c r="K30" s="7"/>
      <c r="L30" s="7"/>
    </row>
    <row r="31" spans="1:12" ht="12.75" customHeight="1">
      <c r="A31" s="7"/>
      <c r="B31" s="15"/>
      <c r="C31" s="15"/>
      <c r="D31" s="17"/>
      <c r="E31" s="17"/>
      <c r="G31" s="19"/>
      <c r="H31" s="7"/>
      <c r="J31" s="7"/>
      <c r="K31" s="7"/>
      <c r="L31" s="7"/>
    </row>
    <row r="32" spans="1:12" ht="12.75" customHeight="1">
      <c r="A32" s="7"/>
      <c r="B32" s="15"/>
      <c r="C32" s="15"/>
      <c r="D32" s="17"/>
      <c r="E32" s="18"/>
      <c r="G32" s="7"/>
      <c r="L32" s="7"/>
    </row>
    <row r="33" spans="2:12" ht="12.75" customHeight="1">
      <c r="B33" s="15"/>
      <c r="C33" s="15"/>
      <c r="D33" s="18"/>
      <c r="E33" s="19"/>
      <c r="F33" s="19"/>
      <c r="L33" s="7"/>
    </row>
    <row r="34" spans="2:4" ht="12.75" customHeight="1">
      <c r="B34" s="4"/>
      <c r="C34" s="19"/>
      <c r="D34" s="19"/>
    </row>
    <row r="36" ht="12.75" customHeight="1">
      <c r="G36" s="4"/>
    </row>
    <row r="37" spans="5:7" ht="12.75" customHeight="1">
      <c r="E37" s="4"/>
      <c r="F37" s="4"/>
      <c r="G37" s="4"/>
    </row>
    <row r="38" spans="2:7" ht="12.75" customHeight="1">
      <c r="B38" s="4"/>
      <c r="C38" s="4"/>
      <c r="D38" s="4"/>
      <c r="E38" s="20"/>
      <c r="F38" s="19"/>
      <c r="G38" s="4"/>
    </row>
    <row r="39" spans="2:7" ht="12.75" customHeight="1">
      <c r="B39" s="5"/>
      <c r="C39" s="20"/>
      <c r="D39" s="20"/>
      <c r="E39" s="20"/>
      <c r="F39" s="19"/>
      <c r="G39" s="4"/>
    </row>
    <row r="40" spans="2:7" ht="12.75" customHeight="1">
      <c r="B40" s="20"/>
      <c r="C40" s="20"/>
      <c r="D40" s="20"/>
      <c r="E40" s="19"/>
      <c r="F40" s="19"/>
      <c r="G40" s="4"/>
    </row>
    <row r="41" spans="2:7" ht="12.75" customHeight="1">
      <c r="B41" s="19"/>
      <c r="C41" s="19"/>
      <c r="D41" s="19"/>
      <c r="E41" s="4"/>
      <c r="F41" s="4"/>
      <c r="G41" s="4"/>
    </row>
    <row r="42" spans="2:6" ht="12.75" customHeight="1">
      <c r="B42" s="4"/>
      <c r="C42" s="4"/>
      <c r="D42" s="4"/>
      <c r="E42" s="4"/>
      <c r="F42" s="4"/>
    </row>
    <row r="43" spans="2:4" ht="12.75" customHeight="1">
      <c r="B43" s="4"/>
      <c r="C43" s="4"/>
      <c r="D43" s="4"/>
    </row>
  </sheetData>
  <sheetProtection sheet="1" objects="1" scenarios="1" selectLockedCells="1"/>
  <printOptions horizontalCentered="1"/>
  <pageMargins left="0.5" right="0" top="1.55" bottom="0.17" header="0.5" footer="0.5"/>
  <pageSetup fitToHeight="1" fitToWidth="1" orientation="landscape" r:id="rId2"/>
  <ignoredErrors>
    <ignoredError sqref="H16:H2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Piper Arrow</dc:title>
  <dc:subject>Weight &amp; Balance</dc:subject>
  <dc:creator>TomG</dc:creator>
  <cp:keywords/>
  <dc:description>Adopted from the Boeing Flying Club</dc:description>
  <cp:lastModifiedBy>Tom</cp:lastModifiedBy>
  <cp:lastPrinted>2014-09-17T23:13:29Z</cp:lastPrinted>
  <dcterms:created xsi:type="dcterms:W3CDTF">1997-06-23T20:51:56Z</dcterms:created>
  <dcterms:modified xsi:type="dcterms:W3CDTF">2023-12-05T19:24:30Z</dcterms:modified>
  <cp:category/>
  <cp:version/>
  <cp:contentType/>
  <cp:contentStatus/>
</cp:coreProperties>
</file>